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Knop, Bartosz\Projekt\PM-Vorlagen &amp; PPTs\04 Ressourcenplanung\"/>
    </mc:Choice>
  </mc:AlternateContent>
  <bookViews>
    <workbookView xWindow="0" yWindow="0" windowWidth="28800" windowHeight="14130" activeTab="2"/>
  </bookViews>
  <sheets>
    <sheet name="Nicht löschen!" sheetId="4" r:id="rId1"/>
    <sheet name="Dashboard" sheetId="1" r:id="rId2"/>
    <sheet name="Ressourcenplan Übersicht" sheetId="3" r:id="rId3"/>
  </sheets>
  <definedNames>
    <definedName name="_xlnm.Print_Titles" localSheetId="2">'Ressourcenplan Übersicht'!$1:$2</definedName>
    <definedName name="pyhisch">physisch[[#Headers],[physisch]]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3" l="1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9" i="3"/>
  <c r="N10" i="3"/>
  <c r="N11" i="3"/>
  <c r="S9" i="1" s="1"/>
  <c r="U9" i="1" s="1"/>
  <c r="N12" i="3"/>
  <c r="S11" i="1" s="1"/>
  <c r="U11" i="1" s="1"/>
  <c r="N13" i="3"/>
  <c r="N14" i="3"/>
  <c r="T12" i="1"/>
  <c r="T13" i="1" s="1"/>
  <c r="S12" i="1"/>
  <c r="S10" i="1"/>
  <c r="U10" i="1" s="1"/>
  <c r="S8" i="1"/>
  <c r="U8" i="1" s="1"/>
  <c r="S7" i="1"/>
  <c r="U7" i="1" s="1"/>
  <c r="S6" i="1"/>
  <c r="U6" i="1" s="1"/>
  <c r="T5" i="1"/>
  <c r="S5" i="1"/>
  <c r="S4" i="1"/>
  <c r="U4" i="1" s="1"/>
  <c r="S3" i="1"/>
  <c r="U3" i="1" s="1"/>
  <c r="N7" i="1"/>
  <c r="N6" i="1"/>
  <c r="N5" i="1"/>
  <c r="N4" i="1"/>
  <c r="N3" i="1"/>
  <c r="D5" i="1"/>
  <c r="I4" i="1"/>
  <c r="D4" i="1"/>
  <c r="I3" i="1"/>
  <c r="D3" i="1"/>
  <c r="S13" i="1" l="1"/>
  <c r="U5" i="1"/>
  <c r="U12" i="1"/>
  <c r="U13" i="1" l="1"/>
  <c r="M1" i="3" l="1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2" i="3"/>
  <c r="N3" i="3"/>
  <c r="N4" i="3"/>
  <c r="N5" i="3"/>
  <c r="N6" i="3"/>
  <c r="N7" i="3"/>
  <c r="N8" i="3"/>
  <c r="N2" i="3"/>
</calcChain>
</file>

<file path=xl/sharedStrings.xml><?xml version="1.0" encoding="utf-8"?>
<sst xmlns="http://schemas.openxmlformats.org/spreadsheetml/2006/main" count="160" uniqueCount="67">
  <si>
    <t>Reisekosten</t>
  </si>
  <si>
    <t>Fixkosten</t>
  </si>
  <si>
    <t>Marketing</t>
  </si>
  <si>
    <t>Sonstiges</t>
  </si>
  <si>
    <t xml:space="preserve">Nr. </t>
  </si>
  <si>
    <t>Name</t>
  </si>
  <si>
    <t>Verantwortlicher</t>
  </si>
  <si>
    <t>Kosten</t>
  </si>
  <si>
    <t>Ende</t>
  </si>
  <si>
    <t>Einheit</t>
  </si>
  <si>
    <t>Ressourcenkategorie</t>
  </si>
  <si>
    <t>Arbeit</t>
  </si>
  <si>
    <t>Mensch</t>
  </si>
  <si>
    <t>Maschine</t>
  </si>
  <si>
    <t>Material</t>
  </si>
  <si>
    <t>Bagger</t>
  </si>
  <si>
    <t>Unterkategroie</t>
  </si>
  <si>
    <t>Beginn</t>
  </si>
  <si>
    <t>Kosten pro Einheit</t>
  </si>
  <si>
    <t>gute schüppe kaufen</t>
  </si>
  <si>
    <t>AP Nr.</t>
  </si>
  <si>
    <t>Raum</t>
  </si>
  <si>
    <t>g</t>
  </si>
  <si>
    <t>Stück</t>
  </si>
  <si>
    <t>Pack</t>
  </si>
  <si>
    <t>m</t>
  </si>
  <si>
    <t>m²</t>
  </si>
  <si>
    <t>m³</t>
  </si>
  <si>
    <t>L</t>
  </si>
  <si>
    <t>kg</t>
  </si>
  <si>
    <t>kWh</t>
  </si>
  <si>
    <t>sonstiges</t>
  </si>
  <si>
    <t>Auswahl für Unterkategorie</t>
  </si>
  <si>
    <t>Auswahl für Einheit</t>
  </si>
  <si>
    <t>physisch</t>
  </si>
  <si>
    <t>Schotter</t>
  </si>
  <si>
    <t>Bill</t>
  </si>
  <si>
    <t>Bertha</t>
  </si>
  <si>
    <t>Otto</t>
  </si>
  <si>
    <t>Bernd</t>
  </si>
  <si>
    <t>per Hand schüppen</t>
  </si>
  <si>
    <t>Schüppe kaufen</t>
  </si>
  <si>
    <t>Bagger fahren</t>
  </si>
  <si>
    <t>Handschuhe kaufen</t>
  </si>
  <si>
    <t>gute handschuhe kaufen</t>
  </si>
  <si>
    <t>schotter kaufen</t>
  </si>
  <si>
    <t>bagger mieten</t>
  </si>
  <si>
    <t>Betrag / Anzahl</t>
  </si>
  <si>
    <t>Karl</t>
  </si>
  <si>
    <t>Reinigung</t>
  </si>
  <si>
    <t>Beschreibung</t>
  </si>
  <si>
    <t>*</t>
  </si>
  <si>
    <t>nachher die straße reinigen</t>
  </si>
  <si>
    <t>Minute</t>
  </si>
  <si>
    <t>Stunde</t>
  </si>
  <si>
    <t>Tag</t>
  </si>
  <si>
    <t>Woche</t>
  </si>
  <si>
    <t>Monat</t>
  </si>
  <si>
    <t>Nicht löschen! Diese Tabellen dienen zur Erzeugung der dynamischen Drop-Down-Menüs</t>
  </si>
  <si>
    <t>Aufteilung Ressourcenkategorie</t>
  </si>
  <si>
    <t xml:space="preserve">Aufteilung Arbeit Unterkategorie </t>
  </si>
  <si>
    <t>Aufteilung Kosten Unterkategorie</t>
  </si>
  <si>
    <t xml:space="preserve">Unterkategorie </t>
  </si>
  <si>
    <t>Budget</t>
  </si>
  <si>
    <t>Differenz</t>
  </si>
  <si>
    <t>gesamt:</t>
  </si>
  <si>
    <t>Gesamtfinanzen: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</si>
</sst>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407]_-;\-* #,##0.00\ [$€-407]_-;_-* &quot;-&quot;??\ [$€-407]_-;_-@_-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0" xfId="0" applyAlignment="1">
      <alignment horizontal="center"/>
    </xf>
    <xf numFmtId="0" fontId="0" fillId="0" borderId="2" xfId="0" applyBorder="1"/>
    <xf numFmtId="165" fontId="0" fillId="0" borderId="0" xfId="0" applyNumberFormat="1"/>
    <xf numFmtId="165" fontId="0" fillId="0" borderId="2" xfId="0" applyNumberFormat="1" applyBorder="1"/>
    <xf numFmtId="0" fontId="0" fillId="0" borderId="3" xfId="0" applyBorder="1"/>
    <xf numFmtId="0" fontId="0" fillId="0" borderId="4" xfId="0" applyBorder="1"/>
    <xf numFmtId="165" fontId="0" fillId="0" borderId="4" xfId="0" applyNumberFormat="1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165" fontId="0" fillId="0" borderId="12" xfId="0" applyNumberFormat="1" applyBorder="1"/>
    <xf numFmtId="0" fontId="0" fillId="0" borderId="14" xfId="0" applyBorder="1"/>
    <xf numFmtId="0" fontId="0" fillId="0" borderId="15" xfId="0" applyBorder="1"/>
    <xf numFmtId="165" fontId="0" fillId="0" borderId="15" xfId="0" applyNumberFormat="1" applyBorder="1"/>
    <xf numFmtId="0" fontId="0" fillId="0" borderId="17" xfId="0" applyBorder="1"/>
    <xf numFmtId="0" fontId="0" fillId="0" borderId="18" xfId="0" applyBorder="1"/>
    <xf numFmtId="165" fontId="0" fillId="0" borderId="18" xfId="0" applyNumberFormat="1" applyBorder="1"/>
    <xf numFmtId="0" fontId="2" fillId="0" borderId="14" xfId="0" applyFont="1" applyBorder="1"/>
    <xf numFmtId="0" fontId="2" fillId="0" borderId="15" xfId="0" applyFont="1" applyBorder="1"/>
    <xf numFmtId="165" fontId="2" fillId="0" borderId="15" xfId="0" applyNumberFormat="1" applyFont="1" applyBorder="1"/>
    <xf numFmtId="0" fontId="4" fillId="3" borderId="8" xfId="0" applyFont="1" applyFill="1" applyBorder="1"/>
    <xf numFmtId="0" fontId="4" fillId="3" borderId="9" xfId="0" applyFont="1" applyFill="1" applyBorder="1"/>
    <xf numFmtId="165" fontId="4" fillId="3" borderId="9" xfId="0" applyNumberFormat="1" applyFont="1" applyFill="1" applyBorder="1"/>
    <xf numFmtId="165" fontId="4" fillId="3" borderId="10" xfId="0" applyNumberFormat="1" applyFont="1" applyFill="1" applyBorder="1"/>
    <xf numFmtId="165" fontId="4" fillId="3" borderId="5" xfId="0" applyNumberFormat="1" applyFont="1" applyFill="1" applyBorder="1"/>
    <xf numFmtId="165" fontId="4" fillId="3" borderId="19" xfId="0" applyNumberFormat="1" applyFont="1" applyFill="1" applyBorder="1"/>
    <xf numFmtId="165" fontId="4" fillId="3" borderId="16" xfId="0" applyNumberFormat="1" applyFont="1" applyFill="1" applyBorder="1"/>
    <xf numFmtId="165" fontId="4" fillId="3" borderId="13" xfId="0" applyNumberFormat="1" applyFont="1" applyFill="1" applyBorder="1"/>
    <xf numFmtId="165" fontId="4" fillId="3" borderId="7" xfId="0" applyNumberFormat="1" applyFont="1" applyFill="1" applyBorder="1"/>
    <xf numFmtId="165" fontId="3" fillId="3" borderId="16" xfId="0" applyNumberFormat="1" applyFont="1" applyFill="1" applyBorder="1"/>
    <xf numFmtId="0" fontId="0" fillId="0" borderId="0" xfId="0" applyAlignment="1">
      <alignment horizontal="center" wrapText="1"/>
    </xf>
    <xf numFmtId="0" fontId="0" fillId="2" borderId="1" xfId="1" applyFont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wrapText="1"/>
    </xf>
    <xf numFmtId="164" fontId="4" fillId="3" borderId="2" xfId="0" applyNumberFormat="1" applyFont="1" applyFill="1" applyBorder="1" applyAlignment="1">
      <alignment wrapText="1"/>
    </xf>
  </cellXfs>
  <cellStyles count="2">
    <cellStyle name="Notiz" xfId="1" builtinId="10"/>
    <cellStyle name="Standard" xfId="0" builtinId="0"/>
  </cellStyles>
  <dxfs count="37"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Dashboard!$C$2</c:f>
              <c:strCache>
                <c:ptCount val="1"/>
                <c:pt idx="0">
                  <c:v>Aufteilung Ressourcenkategorie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77-4653-93BE-46682F5452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77-4653-93BE-46682F5452A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705-45C4-85BD-CCEF95E886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Dashboard!$C$3:$C$5</c:f>
              <c:strCache>
                <c:ptCount val="3"/>
                <c:pt idx="0">
                  <c:v>Arbeit</c:v>
                </c:pt>
                <c:pt idx="1">
                  <c:v>Material</c:v>
                </c:pt>
                <c:pt idx="2">
                  <c:v>Kosten</c:v>
                </c:pt>
              </c:strCache>
            </c:strRef>
          </c:cat>
          <c:val>
            <c:numRef>
              <c:f>Dashboard!$D$3:$D$5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5-45C4-85BD-CCEF95E886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Dashboard!$H$2</c:f>
              <c:strCache>
                <c:ptCount val="1"/>
                <c:pt idx="0">
                  <c:v>Aufteilung Arbeit Unterkategorie 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77-4B1D-AB9C-5ED1F8D43088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77-4B1D-AB9C-5ED1F8D430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Dashboard!$H$3:$H$4</c:f>
              <c:strCache>
                <c:ptCount val="2"/>
                <c:pt idx="0">
                  <c:v>Mensch</c:v>
                </c:pt>
                <c:pt idx="1">
                  <c:v>Maschine</c:v>
                </c:pt>
              </c:strCache>
            </c:strRef>
          </c:cat>
          <c:val>
            <c:numRef>
              <c:f>Dashboard!$I$3:$I$4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A-4125-9196-B55D24EF57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Dashboard!$M$2</c:f>
              <c:strCache>
                <c:ptCount val="1"/>
                <c:pt idx="0">
                  <c:v>Aufteilung Kosten Unterkategorie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79-409A-9D0E-0EA311E3E612}"/>
              </c:ext>
            </c:extLst>
          </c:dPt>
          <c:dPt>
            <c:idx val="1"/>
            <c:bubble3D val="0"/>
            <c:spPr>
              <a:solidFill>
                <a:schemeClr val="accent6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1F-49B9-B57A-EA98B1A1FD8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1F-49B9-B57A-EA98B1A1FD8C}"/>
              </c:ext>
            </c:extLst>
          </c:dPt>
          <c:dPt>
            <c:idx val="3"/>
            <c:bubble3D val="0"/>
            <c:spPr>
              <a:solidFill>
                <a:schemeClr val="accent6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1F-49B9-B57A-EA98B1A1FD8C}"/>
              </c:ext>
            </c:extLst>
          </c:dPt>
          <c:dPt>
            <c:idx val="4"/>
            <c:bubble3D val="0"/>
            <c:spPr>
              <a:solidFill>
                <a:schemeClr val="accent6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71F-49B9-B57A-EA98B1A1FD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Dashboard!$M$3:$M$7</c:f>
              <c:strCache>
                <c:ptCount val="5"/>
                <c:pt idx="0">
                  <c:v>Reisekosten</c:v>
                </c:pt>
                <c:pt idx="1">
                  <c:v>Raum</c:v>
                </c:pt>
                <c:pt idx="2">
                  <c:v>Marketing</c:v>
                </c:pt>
                <c:pt idx="3">
                  <c:v>Fixkosten</c:v>
                </c:pt>
                <c:pt idx="4">
                  <c:v>Sonstiges</c:v>
                </c:pt>
              </c:strCache>
            </c:strRef>
          </c:cat>
          <c:val>
            <c:numRef>
              <c:f>Dashboard!$N$3:$N$7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9-409A-9D0E-0EA311E3E61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</xdr:row>
      <xdr:rowOff>190498</xdr:rowOff>
    </xdr:from>
    <xdr:to>
      <xdr:col>5</xdr:col>
      <xdr:colOff>1501</xdr:colOff>
      <xdr:row>24</xdr:row>
      <xdr:rowOff>1498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7</xdr:row>
      <xdr:rowOff>0</xdr:rowOff>
    </xdr:from>
    <xdr:to>
      <xdr:col>10</xdr:col>
      <xdr:colOff>1500</xdr:colOff>
      <xdr:row>24</xdr:row>
      <xdr:rowOff>1500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15</xdr:col>
      <xdr:colOff>1500</xdr:colOff>
      <xdr:row>24</xdr:row>
      <xdr:rowOff>1500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Arbeit" displayName="Arbeit" ref="A3:A5" totalsRowShown="0" headerRowDxfId="36" dataDxfId="35">
  <autoFilter ref="A3:A5"/>
  <tableColumns count="1">
    <tableColumn id="1" name="Arbeit" dataDxfId="3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1" name="Fixkosten" displayName="Fixkosten" ref="K3:K4" totalsRowShown="0" headerRowDxfId="9" dataDxfId="8">
  <autoFilter ref="K3:K4"/>
  <tableColumns count="1">
    <tableColumn id="1" name="Fixkosten" dataDxf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2" name="Sonstiges" displayName="Sonstiges" ref="L3:L4" totalsRowShown="0" headerRowDxfId="6" dataDxfId="5">
  <autoFilter ref="L3:L4"/>
  <tableColumns count="1">
    <tableColumn id="1" name="Sonstiges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Material" displayName="Material" ref="B3:B4" totalsRowShown="0" headerRowDxfId="33" dataDxfId="32">
  <autoFilter ref="B3:B4"/>
  <tableColumns count="1">
    <tableColumn id="1" name="Material" dataDxfId="3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Kosten" displayName="Kosten" ref="C3:C8" totalsRowShown="0" headerRowDxfId="30" dataDxfId="29">
  <autoFilter ref="C3:C8"/>
  <tableColumns count="1">
    <tableColumn id="1" name="Kosten" dataDxfId="2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Mensch" displayName="Mensch" ref="E3:E6" totalsRowShown="0" headerRowDxfId="27" dataDxfId="26">
  <autoFilter ref="E3:E6"/>
  <tableColumns count="1">
    <tableColumn id="1" name="Mensch" dataDxfId="2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physisch" displayName="physisch" ref="G3:G13" totalsRowShown="0" headerRowDxfId="24" dataDxfId="23">
  <autoFilter ref="G3:G13"/>
  <tableColumns count="1">
    <tableColumn id="1" name="physisch" dataDxfId="2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Maschine" displayName="Maschine" ref="F3:F6" totalsRowShown="0" headerRowDxfId="21" dataDxfId="20">
  <autoFilter ref="F3:F6"/>
  <tableColumns count="1">
    <tableColumn id="1" name="Maschine" dataDxfId="1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Reisekosten" displayName="Reisekosten" ref="H3:H4" totalsRowShown="0" headerRowDxfId="18" dataDxfId="17">
  <autoFilter ref="H3:H4"/>
  <tableColumns count="1">
    <tableColumn id="1" name="Reisekosten" dataDxfId="1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Raum" displayName="Raum" ref="I3:I6" totalsRowShown="0" headerRowDxfId="15" dataDxfId="14">
  <autoFilter ref="I3:I6"/>
  <tableColumns count="1">
    <tableColumn id="1" name="Raum" dataDxfId="1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0" name="Marketing" displayName="Marketing" ref="J3:J9" totalsRowShown="0" headerRowDxfId="12" dataDxfId="11">
  <autoFilter ref="J3:J9"/>
  <tableColumns count="1">
    <tableColumn id="1" name="Marketing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E2" sqref="E2:L2"/>
    </sheetView>
  </sheetViews>
  <sheetFormatPr baseColWidth="10" defaultRowHeight="15" x14ac:dyDescent="0.25"/>
  <cols>
    <col min="1" max="1" width="11.42578125" style="1"/>
    <col min="2" max="2" width="12.5703125" style="1" bestFit="1" customWidth="1"/>
    <col min="3" max="3" width="22" style="1" bestFit="1" customWidth="1"/>
    <col min="4" max="4" width="4.28515625" style="1" customWidth="1"/>
    <col min="5" max="7" width="11.42578125" style="1"/>
    <col min="8" max="8" width="14" style="1" customWidth="1"/>
    <col min="9" max="9" width="17.140625" style="1" customWidth="1"/>
    <col min="10" max="10" width="12.28515625" style="1" customWidth="1"/>
    <col min="11" max="11" width="11.7109375" style="1" customWidth="1"/>
    <col min="12" max="12" width="11.5703125" style="1" customWidth="1"/>
  </cols>
  <sheetData>
    <row r="1" spans="1:12" x14ac:dyDescent="0.25">
      <c r="A1" s="36" t="s">
        <v>58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5" customHeight="1" x14ac:dyDescent="0.25">
      <c r="A2" s="35" t="s">
        <v>32</v>
      </c>
      <c r="B2" s="35"/>
      <c r="C2" s="35"/>
      <c r="E2" s="35" t="s">
        <v>33</v>
      </c>
      <c r="F2" s="35"/>
      <c r="G2" s="35"/>
      <c r="H2" s="35"/>
      <c r="I2" s="35"/>
      <c r="J2" s="35"/>
      <c r="K2" s="35"/>
      <c r="L2" s="35"/>
    </row>
    <row r="3" spans="1:12" x14ac:dyDescent="0.25">
      <c r="A3" s="1" t="s">
        <v>11</v>
      </c>
      <c r="B3" s="1" t="s">
        <v>14</v>
      </c>
      <c r="C3" s="1" t="s">
        <v>7</v>
      </c>
      <c r="E3" s="1" t="s">
        <v>12</v>
      </c>
      <c r="F3" s="1" t="s">
        <v>13</v>
      </c>
      <c r="G3" s="1" t="s">
        <v>34</v>
      </c>
      <c r="H3" s="1" t="s">
        <v>0</v>
      </c>
      <c r="I3" s="1" t="s">
        <v>21</v>
      </c>
      <c r="J3" s="1" t="s">
        <v>2</v>
      </c>
      <c r="K3" s="1" t="s">
        <v>1</v>
      </c>
      <c r="L3" s="1" t="s">
        <v>3</v>
      </c>
    </row>
    <row r="4" spans="1:12" x14ac:dyDescent="0.25">
      <c r="A4" s="1" t="s">
        <v>12</v>
      </c>
      <c r="B4" s="1" t="s">
        <v>34</v>
      </c>
      <c r="C4" s="1" t="s">
        <v>0</v>
      </c>
      <c r="E4" s="1" t="s">
        <v>53</v>
      </c>
      <c r="F4" s="1" t="s">
        <v>53</v>
      </c>
      <c r="G4" s="1" t="s">
        <v>23</v>
      </c>
      <c r="H4" s="1" t="s">
        <v>51</v>
      </c>
      <c r="I4" s="1" t="s">
        <v>53</v>
      </c>
      <c r="J4" s="1" t="s">
        <v>51</v>
      </c>
      <c r="K4" s="1" t="s">
        <v>51</v>
      </c>
      <c r="L4" s="1" t="s">
        <v>51</v>
      </c>
    </row>
    <row r="5" spans="1:12" x14ac:dyDescent="0.25">
      <c r="A5" s="1" t="s">
        <v>13</v>
      </c>
      <c r="C5" s="1" t="s">
        <v>21</v>
      </c>
      <c r="E5" s="1" t="s">
        <v>54</v>
      </c>
      <c r="F5" s="1" t="s">
        <v>54</v>
      </c>
      <c r="G5" s="1" t="s">
        <v>24</v>
      </c>
      <c r="I5" s="1" t="s">
        <v>54</v>
      </c>
      <c r="J5" s="1" t="s">
        <v>53</v>
      </c>
    </row>
    <row r="6" spans="1:12" x14ac:dyDescent="0.25">
      <c r="C6" s="1" t="s">
        <v>2</v>
      </c>
      <c r="E6" s="1" t="s">
        <v>55</v>
      </c>
      <c r="F6" s="1" t="s">
        <v>55</v>
      </c>
      <c r="G6" s="1" t="s">
        <v>25</v>
      </c>
      <c r="I6" s="1" t="s">
        <v>55</v>
      </c>
      <c r="J6" s="1" t="s">
        <v>54</v>
      </c>
    </row>
    <row r="7" spans="1:12" x14ac:dyDescent="0.25">
      <c r="C7" s="1" t="s">
        <v>1</v>
      </c>
      <c r="G7" s="1" t="s">
        <v>26</v>
      </c>
      <c r="J7" s="1" t="s">
        <v>55</v>
      </c>
    </row>
    <row r="8" spans="1:12" x14ac:dyDescent="0.25">
      <c r="C8" s="1" t="s">
        <v>3</v>
      </c>
      <c r="G8" s="1" t="s">
        <v>27</v>
      </c>
      <c r="J8" s="1" t="s">
        <v>56</v>
      </c>
    </row>
    <row r="9" spans="1:12" x14ac:dyDescent="0.25">
      <c r="G9" s="1" t="s">
        <v>28</v>
      </c>
      <c r="J9" s="1" t="s">
        <v>57</v>
      </c>
    </row>
    <row r="10" spans="1:12" x14ac:dyDescent="0.25">
      <c r="G10" s="1" t="s">
        <v>22</v>
      </c>
    </row>
    <row r="11" spans="1:12" x14ac:dyDescent="0.25">
      <c r="G11" s="1" t="s">
        <v>29</v>
      </c>
    </row>
    <row r="12" spans="1:12" x14ac:dyDescent="0.25">
      <c r="G12" s="1" t="s">
        <v>30</v>
      </c>
    </row>
    <row r="13" spans="1:12" x14ac:dyDescent="0.25">
      <c r="G13" s="1" t="s">
        <v>31</v>
      </c>
    </row>
  </sheetData>
  <mergeCells count="3">
    <mergeCell ref="A2:C2"/>
    <mergeCell ref="A1:L1"/>
    <mergeCell ref="E2:L2"/>
  </mergeCells>
  <pageMargins left="0.7" right="0.7" top="0.78740157499999996" bottom="0.78740157499999996" header="0.3" footer="0.3"/>
  <tableParts count="1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13"/>
  <sheetViews>
    <sheetView workbookViewId="0">
      <selection activeCell="U2" sqref="U2"/>
    </sheetView>
  </sheetViews>
  <sheetFormatPr baseColWidth="10" defaultRowHeight="15" x14ac:dyDescent="0.25"/>
  <cols>
    <col min="1" max="1" width="2.85546875" customWidth="1"/>
    <col min="2" max="2" width="5.7109375" customWidth="1"/>
    <col min="3" max="3" width="31.42578125" customWidth="1"/>
    <col min="4" max="5" width="5.7109375" customWidth="1"/>
    <col min="6" max="6" width="7.140625" customWidth="1"/>
    <col min="7" max="7" width="5.7109375" customWidth="1"/>
    <col min="8" max="8" width="31.42578125" customWidth="1"/>
    <col min="9" max="10" width="5.7109375" customWidth="1"/>
    <col min="11" max="11" width="7.140625" customWidth="1"/>
    <col min="12" max="12" width="5.7109375" customWidth="1"/>
    <col min="13" max="13" width="31.42578125" customWidth="1"/>
    <col min="14" max="15" width="5.7109375" customWidth="1"/>
    <col min="16" max="16" width="7.140625" customWidth="1"/>
    <col min="17" max="17" width="19.7109375" bestFit="1" customWidth="1"/>
    <col min="18" max="18" width="14.85546875" bestFit="1" customWidth="1"/>
    <col min="19" max="20" width="11" style="7" bestFit="1" customWidth="1"/>
    <col min="21" max="21" width="10.7109375" style="7" bestFit="1" customWidth="1"/>
    <col min="23" max="30" width="11.42578125" customWidth="1"/>
  </cols>
  <sheetData>
    <row r="1" spans="3:21" ht="15.75" thickBot="1" x14ac:dyDescent="0.3"/>
    <row r="2" spans="3:21" ht="15.75" thickBot="1" x14ac:dyDescent="0.3">
      <c r="C2" s="37" t="s">
        <v>59</v>
      </c>
      <c r="D2" s="37"/>
      <c r="E2" s="5"/>
      <c r="F2" s="5"/>
      <c r="G2" s="5"/>
      <c r="H2" s="37" t="s">
        <v>60</v>
      </c>
      <c r="I2" s="37"/>
      <c r="J2" s="5"/>
      <c r="K2" s="5"/>
      <c r="L2" s="5"/>
      <c r="M2" s="37" t="s">
        <v>61</v>
      </c>
      <c r="N2" s="37"/>
      <c r="O2" s="5"/>
      <c r="P2" s="5"/>
      <c r="Q2" s="25" t="s">
        <v>10</v>
      </c>
      <c r="R2" s="26" t="s">
        <v>62</v>
      </c>
      <c r="S2" s="27" t="s">
        <v>7</v>
      </c>
      <c r="T2" s="27" t="s">
        <v>63</v>
      </c>
      <c r="U2" s="28" t="s">
        <v>64</v>
      </c>
    </row>
    <row r="3" spans="3:21" x14ac:dyDescent="0.25">
      <c r="C3" s="6" t="s">
        <v>11</v>
      </c>
      <c r="D3" s="6">
        <f>COUNTIF('Ressourcenplan Übersicht'!C:C,"Arbeit")</f>
        <v>3</v>
      </c>
      <c r="H3" s="6" t="s">
        <v>12</v>
      </c>
      <c r="I3" s="6">
        <f>COUNTIFS('Ressourcenplan Übersicht'!C:C,"Arbeit",'Ressourcenplan Übersicht'!D:D,"Mensch")</f>
        <v>2</v>
      </c>
      <c r="M3" s="6" t="s">
        <v>0</v>
      </c>
      <c r="N3" s="6">
        <f>COUNTIFS('Ressourcenplan Übersicht'!C:C,"Kosten",'Ressourcenplan Übersicht'!D:D,"Reisekosten")</f>
        <v>2</v>
      </c>
      <c r="Q3" s="9" t="s">
        <v>11</v>
      </c>
      <c r="R3" s="10" t="s">
        <v>12</v>
      </c>
      <c r="S3" s="11">
        <f>SUMIFS('Ressourcenplan Übersicht'!N:N,'Ressourcenplan Übersicht'!D:D,R3)</f>
        <v>160</v>
      </c>
      <c r="T3" s="11">
        <v>200</v>
      </c>
      <c r="U3" s="29">
        <f t="shared" ref="U3:U12" si="0">T3-S3</f>
        <v>40</v>
      </c>
    </row>
    <row r="4" spans="3:21" ht="15.75" thickBot="1" x14ac:dyDescent="0.3">
      <c r="C4" s="6" t="s">
        <v>14</v>
      </c>
      <c r="D4" s="6">
        <f>COUNTIF('Ressourcenplan Übersicht'!C:C,"Material")</f>
        <v>3</v>
      </c>
      <c r="H4" s="6" t="s">
        <v>13</v>
      </c>
      <c r="I4" s="6">
        <f>COUNTIFS('Ressourcenplan Übersicht'!C:C,"Arbeit",'Ressourcenplan Übersicht'!D:D,"Maschine")</f>
        <v>1</v>
      </c>
      <c r="M4" s="6" t="s">
        <v>21</v>
      </c>
      <c r="N4" s="6">
        <f>COUNTIFS('Ressourcenplan Übersicht'!C:C,"Kosten",'Ressourcenplan Übersicht'!D:D,"RAum")</f>
        <v>1</v>
      </c>
      <c r="Q4" s="19" t="s">
        <v>11</v>
      </c>
      <c r="R4" s="20" t="s">
        <v>13</v>
      </c>
      <c r="S4" s="21">
        <f>SUMIFS('Ressourcenplan Übersicht'!N:N,'Ressourcenplan Übersicht'!D:D,R4)</f>
        <v>350</v>
      </c>
      <c r="T4" s="21">
        <v>350</v>
      </c>
      <c r="U4" s="30">
        <f t="shared" si="0"/>
        <v>0</v>
      </c>
    </row>
    <row r="5" spans="3:21" ht="16.5" thickTop="1" thickBot="1" x14ac:dyDescent="0.3">
      <c r="C5" s="6" t="s">
        <v>7</v>
      </c>
      <c r="D5" s="6">
        <f>COUNTIF('Ressourcenplan Übersicht'!C:C,"Kosten")</f>
        <v>7</v>
      </c>
      <c r="M5" s="6" t="s">
        <v>2</v>
      </c>
      <c r="N5" s="6">
        <f>COUNTIFS('Ressourcenplan Übersicht'!C:C,"Kosten",'Ressourcenplan Übersicht'!D:D,"Marketing")</f>
        <v>2</v>
      </c>
      <c r="Q5" s="16" t="s">
        <v>11</v>
      </c>
      <c r="R5" s="17" t="s">
        <v>65</v>
      </c>
      <c r="S5" s="18">
        <f>SUMIFS('Ressourcenplan Übersicht'!N:N,'Ressourcenplan Übersicht'!C:C,Q5)</f>
        <v>510</v>
      </c>
      <c r="T5" s="18">
        <f>SUM(T3:T4)</f>
        <v>550</v>
      </c>
      <c r="U5" s="31">
        <f t="shared" si="0"/>
        <v>40</v>
      </c>
    </row>
    <row r="6" spans="3:21" ht="15.75" thickBot="1" x14ac:dyDescent="0.3">
      <c r="M6" s="6" t="s">
        <v>1</v>
      </c>
      <c r="N6" s="6">
        <f>COUNTIFS('Ressourcenplan Übersicht'!C:C,"Kosten",'Ressourcenplan Übersicht'!D:D,"Fixkosten")</f>
        <v>1</v>
      </c>
      <c r="Q6" s="13" t="s">
        <v>14</v>
      </c>
      <c r="R6" s="14" t="s">
        <v>34</v>
      </c>
      <c r="S6" s="15">
        <f>SUMIFS('Ressourcenplan Übersicht'!N:N,'Ressourcenplan Übersicht'!D:D,R6)</f>
        <v>270</v>
      </c>
      <c r="T6" s="15">
        <v>250</v>
      </c>
      <c r="U6" s="32">
        <f t="shared" si="0"/>
        <v>-20</v>
      </c>
    </row>
    <row r="7" spans="3:21" x14ac:dyDescent="0.25">
      <c r="M7" s="6" t="s">
        <v>3</v>
      </c>
      <c r="N7" s="6">
        <f>COUNTIFS('Ressourcenplan Übersicht'!C:C,"Kosten",'Ressourcenplan Übersicht'!D:D,"Sonstiges")</f>
        <v>1</v>
      </c>
      <c r="Q7" s="9" t="s">
        <v>7</v>
      </c>
      <c r="R7" s="10" t="s">
        <v>0</v>
      </c>
      <c r="S7" s="11">
        <f>SUMIFS('Ressourcenplan Übersicht'!N:N,'Ressourcenplan Übersicht'!D:D,R7)</f>
        <v>200</v>
      </c>
      <c r="T7" s="11">
        <v>200</v>
      </c>
      <c r="U7" s="29">
        <f t="shared" si="0"/>
        <v>0</v>
      </c>
    </row>
    <row r="8" spans="3:21" x14ac:dyDescent="0.25">
      <c r="Q8" s="12" t="s">
        <v>7</v>
      </c>
      <c r="R8" s="6" t="s">
        <v>21</v>
      </c>
      <c r="S8" s="8">
        <f>SUMIFS('Ressourcenplan Übersicht'!N:N,'Ressourcenplan Übersicht'!D:D,R8)</f>
        <v>132</v>
      </c>
      <c r="T8" s="8">
        <v>150</v>
      </c>
      <c r="U8" s="33">
        <f t="shared" si="0"/>
        <v>18</v>
      </c>
    </row>
    <row r="9" spans="3:21" x14ac:dyDescent="0.25">
      <c r="Q9" s="12" t="s">
        <v>7</v>
      </c>
      <c r="R9" s="6" t="s">
        <v>2</v>
      </c>
      <c r="S9" s="8">
        <f>SUMIFS('Ressourcenplan Übersicht'!N:N,'Ressourcenplan Übersicht'!D:D,R9)</f>
        <v>1660</v>
      </c>
      <c r="T9" s="8">
        <v>1700</v>
      </c>
      <c r="U9" s="33">
        <f t="shared" si="0"/>
        <v>40</v>
      </c>
    </row>
    <row r="10" spans="3:21" x14ac:dyDescent="0.25">
      <c r="Q10" s="12" t="s">
        <v>7</v>
      </c>
      <c r="R10" s="6" t="s">
        <v>1</v>
      </c>
      <c r="S10" s="8">
        <f>SUMIFS('Ressourcenplan Übersicht'!N:N,'Ressourcenplan Übersicht'!D:D,R10)</f>
        <v>35</v>
      </c>
      <c r="T10" s="8">
        <v>40</v>
      </c>
      <c r="U10" s="33">
        <f t="shared" si="0"/>
        <v>5</v>
      </c>
    </row>
    <row r="11" spans="3:21" ht="15.75" thickBot="1" x14ac:dyDescent="0.3">
      <c r="Q11" s="19" t="s">
        <v>7</v>
      </c>
      <c r="R11" s="20" t="s">
        <v>3</v>
      </c>
      <c r="S11" s="21">
        <f>SUMIFS('Ressourcenplan Übersicht'!N:N,'Ressourcenplan Übersicht'!D:D,R11)</f>
        <v>34</v>
      </c>
      <c r="T11" s="21">
        <v>0</v>
      </c>
      <c r="U11" s="30">
        <f t="shared" si="0"/>
        <v>-34</v>
      </c>
    </row>
    <row r="12" spans="3:21" ht="16.5" thickTop="1" thickBot="1" x14ac:dyDescent="0.3">
      <c r="Q12" s="16" t="s">
        <v>7</v>
      </c>
      <c r="R12" s="17" t="s">
        <v>65</v>
      </c>
      <c r="S12" s="18">
        <f>SUMIFS('Ressourcenplan Übersicht'!N:N,'Ressourcenplan Übersicht'!C:C,Q12)</f>
        <v>2061</v>
      </c>
      <c r="T12" s="18">
        <f>SUM(T7:T11)</f>
        <v>2090</v>
      </c>
      <c r="U12" s="31">
        <f t="shared" si="0"/>
        <v>29</v>
      </c>
    </row>
    <row r="13" spans="3:21" ht="15.75" thickBot="1" x14ac:dyDescent="0.3">
      <c r="Q13" s="22" t="s">
        <v>66</v>
      </c>
      <c r="R13" s="23"/>
      <c r="S13" s="24">
        <f>S5+S6+S12</f>
        <v>2841</v>
      </c>
      <c r="T13" s="24">
        <f>T5+T6+T12</f>
        <v>2890</v>
      </c>
      <c r="U13" s="34">
        <f>U5+U6+U12</f>
        <v>49</v>
      </c>
    </row>
  </sheetData>
  <mergeCells count="3">
    <mergeCell ref="C2:D2"/>
    <mergeCell ref="H2:I2"/>
    <mergeCell ref="M2:N2"/>
  </mergeCells>
  <conditionalFormatting sqref="U1:U1048576">
    <cfRule type="cellIs" dxfId="3" priority="4" operator="lessThan">
      <formula>0</formula>
    </cfRule>
    <cfRule type="cellIs" dxfId="2" priority="3" operator="greaterThan">
      <formula>0</formula>
    </cfRule>
    <cfRule type="cellIs" dxfId="1" priority="2" operator="equal">
      <formula>0</formula>
    </cfRule>
  </conditionalFormatting>
  <printOptions headings="1"/>
  <pageMargins left="0.7" right="0.7" top="0.78740157499999996" bottom="0.78740157499999996" header="0.3" footer="0.3"/>
  <pageSetup paperSize="9" orientation="landscape" r:id="rId1"/>
  <ignoredErrors>
    <ignoredError sqref="S5" formula="1"/>
    <ignoredError sqref="T12" formulaRange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1" operator="notContains" id="{04B1D6F3-9EC9-4E07-A055-C4831FC4147D}">
            <xm:f>ISERROR(SEARCH("",U1))</xm:f>
            <xm:f>""</xm:f>
            <x14:dxf>
              <font>
                <color auto="1"/>
              </font>
              <fill>
                <patternFill patternType="none">
                  <bgColor auto="1"/>
                </patternFill>
              </fill>
            </x14:dxf>
          </x14:cfRule>
          <xm:sqref>U1:U1048576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zoomScaleNormal="100" workbookViewId="0">
      <pane ySplit="1" topLeftCell="A2" activePane="bottomLeft" state="frozen"/>
      <selection pane="bottomLeft" activeCell="E8" sqref="E8"/>
    </sheetView>
  </sheetViews>
  <sheetFormatPr baseColWidth="10" defaultRowHeight="15" x14ac:dyDescent="0.25"/>
  <cols>
    <col min="1" max="1" width="4.140625" style="38" bestFit="1" customWidth="1"/>
    <col min="2" max="2" width="6.5703125" style="2" bestFit="1" customWidth="1"/>
    <col min="3" max="3" width="19.7109375" style="2" bestFit="1" customWidth="1"/>
    <col min="4" max="4" width="14.42578125" style="2" bestFit="1" customWidth="1"/>
    <col min="5" max="5" width="16.28515625" style="2" bestFit="1" customWidth="1"/>
    <col min="6" max="6" width="18.5703125" style="2" bestFit="1" customWidth="1"/>
    <col min="7" max="7" width="25.5703125" style="2" bestFit="1" customWidth="1"/>
    <col min="8" max="9" width="10.140625" style="2" bestFit="1" customWidth="1"/>
    <col min="10" max="10" width="14.42578125" style="2" bestFit="1" customWidth="1"/>
    <col min="11" max="11" width="7.42578125" style="2" bestFit="1" customWidth="1"/>
    <col min="12" max="12" width="17.42578125" style="2" bestFit="1" customWidth="1"/>
    <col min="13" max="13" width="9.140625" style="2" bestFit="1" customWidth="1"/>
    <col min="14" max="14" width="11.42578125" style="3" bestFit="1" customWidth="1"/>
    <col min="15" max="15" width="17" style="1" customWidth="1"/>
    <col min="28" max="16384" width="11.42578125" style="1"/>
  </cols>
  <sheetData>
    <row r="1" spans="1:14" x14ac:dyDescent="0.25">
      <c r="A1" s="38" t="s">
        <v>4</v>
      </c>
      <c r="B1" s="38" t="s">
        <v>20</v>
      </c>
      <c r="C1" s="38" t="s">
        <v>10</v>
      </c>
      <c r="D1" s="38" t="s">
        <v>16</v>
      </c>
      <c r="E1" s="38" t="s">
        <v>6</v>
      </c>
      <c r="F1" s="38" t="s">
        <v>5</v>
      </c>
      <c r="G1" s="38" t="s">
        <v>50</v>
      </c>
      <c r="H1" s="38" t="s">
        <v>17</v>
      </c>
      <c r="I1" s="38" t="s">
        <v>8</v>
      </c>
      <c r="J1" s="38" t="s">
        <v>47</v>
      </c>
      <c r="K1" s="38" t="s">
        <v>9</v>
      </c>
      <c r="L1" s="38" t="s">
        <v>18</v>
      </c>
      <c r="M1" s="38" t="str">
        <f t="shared" ref="M1:M31" si="0">IF(ISBLANK(K1),"",("€"&amp;IF(K1="*","","/"&amp;K1)))</f>
        <v>€/Einheit</v>
      </c>
      <c r="N1" s="39" t="s">
        <v>7</v>
      </c>
    </row>
    <row r="2" spans="1:14" x14ac:dyDescent="0.25">
      <c r="A2" s="38">
        <v>1</v>
      </c>
      <c r="B2" s="2">
        <v>1</v>
      </c>
      <c r="C2" s="2" t="s">
        <v>11</v>
      </c>
      <c r="D2" s="2" t="s">
        <v>12</v>
      </c>
      <c r="E2" s="2" t="s">
        <v>39</v>
      </c>
      <c r="F2" s="2" t="s">
        <v>40</v>
      </c>
      <c r="H2" s="4">
        <v>43323</v>
      </c>
      <c r="I2" s="4">
        <v>43323</v>
      </c>
      <c r="J2" s="2">
        <v>1</v>
      </c>
      <c r="K2" s="2" t="s">
        <v>54</v>
      </c>
      <c r="L2" s="2">
        <v>10</v>
      </c>
      <c r="M2" s="2" t="str">
        <f t="shared" si="0"/>
        <v>€/Stunde</v>
      </c>
      <c r="N2" s="3">
        <f t="shared" ref="N2:N31" si="1">J2*L2</f>
        <v>10</v>
      </c>
    </row>
    <row r="3" spans="1:14" x14ac:dyDescent="0.25">
      <c r="A3" s="38">
        <v>2</v>
      </c>
      <c r="B3" s="2">
        <v>2</v>
      </c>
      <c r="C3" s="2" t="s">
        <v>11</v>
      </c>
      <c r="D3" s="2" t="s">
        <v>13</v>
      </c>
      <c r="E3" s="2" t="s">
        <v>38</v>
      </c>
      <c r="F3" s="2" t="s">
        <v>15</v>
      </c>
      <c r="G3" s="2" t="s">
        <v>46</v>
      </c>
      <c r="H3" s="4">
        <v>43323</v>
      </c>
      <c r="I3" s="4">
        <v>43323</v>
      </c>
      <c r="J3" s="2">
        <v>7</v>
      </c>
      <c r="K3" s="2" t="s">
        <v>54</v>
      </c>
      <c r="L3" s="2">
        <v>50</v>
      </c>
      <c r="M3" s="2" t="str">
        <f t="shared" si="0"/>
        <v>€/Stunde</v>
      </c>
      <c r="N3" s="3">
        <f t="shared" si="1"/>
        <v>350</v>
      </c>
    </row>
    <row r="4" spans="1:14" x14ac:dyDescent="0.25">
      <c r="A4" s="38">
        <v>3</v>
      </c>
      <c r="B4" s="2">
        <v>1</v>
      </c>
      <c r="C4" s="2" t="s">
        <v>11</v>
      </c>
      <c r="D4" s="2" t="s">
        <v>12</v>
      </c>
      <c r="E4" s="2" t="s">
        <v>38</v>
      </c>
      <c r="F4" s="2" t="s">
        <v>42</v>
      </c>
      <c r="H4" s="4">
        <v>43323</v>
      </c>
      <c r="I4" s="4">
        <v>43323</v>
      </c>
      <c r="J4" s="2">
        <v>5</v>
      </c>
      <c r="K4" s="2" t="s">
        <v>54</v>
      </c>
      <c r="L4" s="2">
        <v>30</v>
      </c>
      <c r="M4" s="2" t="str">
        <f t="shared" si="0"/>
        <v>€/Stunde</v>
      </c>
      <c r="N4" s="3">
        <f t="shared" si="1"/>
        <v>150</v>
      </c>
    </row>
    <row r="5" spans="1:14" x14ac:dyDescent="0.25">
      <c r="A5" s="38">
        <v>4</v>
      </c>
      <c r="B5" s="2">
        <v>2</v>
      </c>
      <c r="C5" s="2" t="s">
        <v>14</v>
      </c>
      <c r="D5" s="2" t="s">
        <v>34</v>
      </c>
      <c r="E5" s="2" t="s">
        <v>37</v>
      </c>
      <c r="F5" s="2" t="s">
        <v>35</v>
      </c>
      <c r="G5" s="2" t="s">
        <v>45</v>
      </c>
      <c r="J5" s="2">
        <v>100</v>
      </c>
      <c r="K5" s="2" t="s">
        <v>27</v>
      </c>
      <c r="L5" s="2">
        <v>2</v>
      </c>
      <c r="M5" s="2" t="str">
        <f t="shared" si="0"/>
        <v>€/m³</v>
      </c>
      <c r="N5" s="3">
        <f t="shared" si="1"/>
        <v>200</v>
      </c>
    </row>
    <row r="6" spans="1:14" x14ac:dyDescent="0.25">
      <c r="A6" s="38">
        <v>5</v>
      </c>
      <c r="B6" s="2">
        <v>2</v>
      </c>
      <c r="C6" s="2" t="s">
        <v>14</v>
      </c>
      <c r="D6" s="2" t="s">
        <v>34</v>
      </c>
      <c r="E6" s="2" t="s">
        <v>36</v>
      </c>
      <c r="F6" s="2" t="s">
        <v>41</v>
      </c>
      <c r="G6" s="2" t="s">
        <v>19</v>
      </c>
      <c r="J6" s="2">
        <v>1</v>
      </c>
      <c r="K6" s="2" t="s">
        <v>23</v>
      </c>
      <c r="L6" s="2">
        <v>50</v>
      </c>
      <c r="M6" s="2" t="str">
        <f t="shared" si="0"/>
        <v>€/Stück</v>
      </c>
      <c r="N6" s="3">
        <f t="shared" si="1"/>
        <v>50</v>
      </c>
    </row>
    <row r="7" spans="1:14" x14ac:dyDescent="0.25">
      <c r="A7" s="38">
        <v>6</v>
      </c>
      <c r="B7" s="2">
        <v>2</v>
      </c>
      <c r="C7" s="2" t="s">
        <v>14</v>
      </c>
      <c r="D7" s="2" t="s">
        <v>34</v>
      </c>
      <c r="E7" s="2" t="s">
        <v>36</v>
      </c>
      <c r="F7" s="2" t="s">
        <v>43</v>
      </c>
      <c r="G7" s="2" t="s">
        <v>44</v>
      </c>
      <c r="J7" s="2">
        <v>1</v>
      </c>
      <c r="K7" s="2" t="s">
        <v>24</v>
      </c>
      <c r="L7" s="2">
        <v>20</v>
      </c>
      <c r="M7" s="2" t="str">
        <f t="shared" si="0"/>
        <v>€/Pack</v>
      </c>
      <c r="N7" s="3">
        <f t="shared" si="1"/>
        <v>20</v>
      </c>
    </row>
    <row r="8" spans="1:14" x14ac:dyDescent="0.25">
      <c r="A8" s="38">
        <v>7</v>
      </c>
      <c r="B8" s="2">
        <v>3</v>
      </c>
      <c r="C8" s="2" t="s">
        <v>7</v>
      </c>
      <c r="D8" s="2" t="s">
        <v>0</v>
      </c>
      <c r="E8" s="2" t="s">
        <v>48</v>
      </c>
      <c r="F8" s="2" t="s">
        <v>49</v>
      </c>
      <c r="G8" s="2" t="s">
        <v>52</v>
      </c>
      <c r="J8" s="2">
        <v>1</v>
      </c>
      <c r="K8" s="2" t="s">
        <v>51</v>
      </c>
      <c r="L8" s="2">
        <v>100</v>
      </c>
      <c r="M8" s="2" t="str">
        <f t="shared" si="0"/>
        <v>€</v>
      </c>
      <c r="N8" s="3">
        <f t="shared" si="1"/>
        <v>100</v>
      </c>
    </row>
    <row r="9" spans="1:14" x14ac:dyDescent="0.25">
      <c r="A9" s="38">
        <v>8</v>
      </c>
      <c r="C9" s="2" t="s">
        <v>7</v>
      </c>
      <c r="D9" s="2" t="s">
        <v>1</v>
      </c>
      <c r="J9" s="2">
        <v>1</v>
      </c>
      <c r="K9" s="2" t="s">
        <v>51</v>
      </c>
      <c r="L9" s="2">
        <v>35</v>
      </c>
      <c r="M9" s="2" t="str">
        <f t="shared" si="0"/>
        <v>€</v>
      </c>
      <c r="N9" s="3">
        <f t="shared" si="1"/>
        <v>35</v>
      </c>
    </row>
    <row r="10" spans="1:14" x14ac:dyDescent="0.25">
      <c r="A10" s="38">
        <v>9</v>
      </c>
      <c r="C10" s="2" t="s">
        <v>7</v>
      </c>
      <c r="D10" s="2" t="s">
        <v>21</v>
      </c>
      <c r="J10" s="2">
        <v>2</v>
      </c>
      <c r="K10" s="2" t="s">
        <v>55</v>
      </c>
      <c r="L10" s="2">
        <v>66</v>
      </c>
      <c r="M10" s="2" t="str">
        <f t="shared" si="0"/>
        <v>€/Tag</v>
      </c>
      <c r="N10" s="3">
        <f t="shared" si="1"/>
        <v>132</v>
      </c>
    </row>
    <row r="11" spans="1:14" x14ac:dyDescent="0.25">
      <c r="A11" s="38">
        <v>10</v>
      </c>
      <c r="C11" s="2" t="s">
        <v>7</v>
      </c>
      <c r="D11" s="2" t="s">
        <v>2</v>
      </c>
      <c r="J11" s="2">
        <v>20</v>
      </c>
      <c r="K11" s="2" t="s">
        <v>57</v>
      </c>
      <c r="L11" s="2">
        <v>33</v>
      </c>
      <c r="M11" s="2" t="str">
        <f t="shared" si="0"/>
        <v>€/Monat</v>
      </c>
      <c r="N11" s="3">
        <f t="shared" si="1"/>
        <v>660</v>
      </c>
    </row>
    <row r="12" spans="1:14" x14ac:dyDescent="0.25">
      <c r="A12" s="38">
        <v>11</v>
      </c>
      <c r="C12" s="2" t="s">
        <v>7</v>
      </c>
      <c r="D12" s="2" t="s">
        <v>3</v>
      </c>
      <c r="J12" s="2">
        <v>1</v>
      </c>
      <c r="K12" s="2" t="s">
        <v>51</v>
      </c>
      <c r="L12" s="2">
        <v>34</v>
      </c>
      <c r="M12" s="2" t="str">
        <f t="shared" si="0"/>
        <v>€</v>
      </c>
      <c r="N12" s="3">
        <f t="shared" si="1"/>
        <v>34</v>
      </c>
    </row>
    <row r="13" spans="1:14" x14ac:dyDescent="0.25">
      <c r="A13" s="38">
        <v>12</v>
      </c>
      <c r="C13" s="2" t="s">
        <v>7</v>
      </c>
      <c r="D13" s="2" t="s">
        <v>0</v>
      </c>
      <c r="J13" s="2">
        <v>1</v>
      </c>
      <c r="K13" s="2" t="s">
        <v>51</v>
      </c>
      <c r="L13" s="2">
        <v>100</v>
      </c>
      <c r="M13" s="2" t="str">
        <f t="shared" si="0"/>
        <v>€</v>
      </c>
      <c r="N13" s="3">
        <f t="shared" si="1"/>
        <v>100</v>
      </c>
    </row>
    <row r="14" spans="1:14" x14ac:dyDescent="0.25">
      <c r="A14" s="38">
        <v>13</v>
      </c>
      <c r="C14" s="2" t="s">
        <v>7</v>
      </c>
      <c r="D14" s="2" t="s">
        <v>2</v>
      </c>
      <c r="J14" s="2">
        <v>2</v>
      </c>
      <c r="K14" s="2" t="s">
        <v>51</v>
      </c>
      <c r="L14" s="2">
        <v>500</v>
      </c>
      <c r="M14" s="2" t="str">
        <f t="shared" si="0"/>
        <v>€</v>
      </c>
      <c r="N14" s="3">
        <f t="shared" si="1"/>
        <v>1000</v>
      </c>
    </row>
    <row r="15" spans="1:14" x14ac:dyDescent="0.25">
      <c r="A15" s="38">
        <v>14</v>
      </c>
      <c r="M15" s="2" t="str">
        <f t="shared" si="0"/>
        <v/>
      </c>
      <c r="N15" s="3">
        <f t="shared" si="1"/>
        <v>0</v>
      </c>
    </row>
    <row r="16" spans="1:14" x14ac:dyDescent="0.25">
      <c r="A16" s="38">
        <v>15</v>
      </c>
      <c r="M16" s="2" t="str">
        <f t="shared" si="0"/>
        <v/>
      </c>
      <c r="N16" s="3">
        <f t="shared" si="1"/>
        <v>0</v>
      </c>
    </row>
    <row r="17" spans="1:14" x14ac:dyDescent="0.25">
      <c r="A17" s="38">
        <v>16</v>
      </c>
      <c r="M17" s="2" t="str">
        <f t="shared" si="0"/>
        <v/>
      </c>
      <c r="N17" s="3">
        <f t="shared" si="1"/>
        <v>0</v>
      </c>
    </row>
    <row r="18" spans="1:14" x14ac:dyDescent="0.25">
      <c r="A18" s="38">
        <v>17</v>
      </c>
      <c r="M18" s="2" t="str">
        <f t="shared" si="0"/>
        <v/>
      </c>
      <c r="N18" s="3">
        <f t="shared" si="1"/>
        <v>0</v>
      </c>
    </row>
    <row r="19" spans="1:14" x14ac:dyDescent="0.25">
      <c r="A19" s="38">
        <v>18</v>
      </c>
      <c r="M19" s="2" t="str">
        <f t="shared" si="0"/>
        <v/>
      </c>
      <c r="N19" s="3">
        <f t="shared" si="1"/>
        <v>0</v>
      </c>
    </row>
    <row r="20" spans="1:14" x14ac:dyDescent="0.25">
      <c r="A20" s="38">
        <v>19</v>
      </c>
      <c r="M20" s="2" t="str">
        <f t="shared" si="0"/>
        <v/>
      </c>
      <c r="N20" s="3">
        <f t="shared" si="1"/>
        <v>0</v>
      </c>
    </row>
    <row r="21" spans="1:14" x14ac:dyDescent="0.25">
      <c r="A21" s="38">
        <v>20</v>
      </c>
      <c r="M21" s="2" t="str">
        <f t="shared" si="0"/>
        <v/>
      </c>
      <c r="N21" s="3">
        <f t="shared" si="1"/>
        <v>0</v>
      </c>
    </row>
    <row r="22" spans="1:14" x14ac:dyDescent="0.25">
      <c r="A22" s="38">
        <v>21</v>
      </c>
      <c r="M22" s="2" t="str">
        <f t="shared" si="0"/>
        <v/>
      </c>
      <c r="N22" s="3">
        <f t="shared" si="1"/>
        <v>0</v>
      </c>
    </row>
    <row r="23" spans="1:14" x14ac:dyDescent="0.25">
      <c r="A23" s="38">
        <v>22</v>
      </c>
      <c r="M23" s="2" t="str">
        <f t="shared" si="0"/>
        <v/>
      </c>
      <c r="N23" s="3">
        <f t="shared" si="1"/>
        <v>0</v>
      </c>
    </row>
    <row r="24" spans="1:14" x14ac:dyDescent="0.25">
      <c r="A24" s="38">
        <v>23</v>
      </c>
      <c r="M24" s="2" t="str">
        <f t="shared" si="0"/>
        <v/>
      </c>
      <c r="N24" s="3">
        <f t="shared" si="1"/>
        <v>0</v>
      </c>
    </row>
    <row r="25" spans="1:14" x14ac:dyDescent="0.25">
      <c r="A25" s="38">
        <v>24</v>
      </c>
      <c r="M25" s="2" t="str">
        <f t="shared" si="0"/>
        <v/>
      </c>
      <c r="N25" s="3">
        <f t="shared" si="1"/>
        <v>0</v>
      </c>
    </row>
    <row r="26" spans="1:14" x14ac:dyDescent="0.25">
      <c r="A26" s="38">
        <v>25</v>
      </c>
      <c r="M26" s="2" t="str">
        <f t="shared" si="0"/>
        <v/>
      </c>
      <c r="N26" s="3">
        <f t="shared" si="1"/>
        <v>0</v>
      </c>
    </row>
    <row r="27" spans="1:14" x14ac:dyDescent="0.25">
      <c r="A27" s="38">
        <v>26</v>
      </c>
      <c r="M27" s="2" t="str">
        <f t="shared" si="0"/>
        <v/>
      </c>
      <c r="N27" s="3">
        <f t="shared" si="1"/>
        <v>0</v>
      </c>
    </row>
    <row r="28" spans="1:14" x14ac:dyDescent="0.25">
      <c r="A28" s="38">
        <v>27</v>
      </c>
      <c r="M28" s="2" t="str">
        <f t="shared" si="0"/>
        <v/>
      </c>
      <c r="N28" s="3">
        <f t="shared" si="1"/>
        <v>0</v>
      </c>
    </row>
    <row r="29" spans="1:14" x14ac:dyDescent="0.25">
      <c r="A29" s="38">
        <v>28</v>
      </c>
      <c r="M29" s="2" t="str">
        <f t="shared" si="0"/>
        <v/>
      </c>
      <c r="N29" s="3">
        <f t="shared" si="1"/>
        <v>0</v>
      </c>
    </row>
    <row r="30" spans="1:14" x14ac:dyDescent="0.25">
      <c r="A30" s="38">
        <v>29</v>
      </c>
      <c r="M30" s="2" t="str">
        <f t="shared" si="0"/>
        <v/>
      </c>
      <c r="N30" s="3">
        <f t="shared" si="1"/>
        <v>0</v>
      </c>
    </row>
    <row r="31" spans="1:14" x14ac:dyDescent="0.25">
      <c r="A31" s="38">
        <v>30</v>
      </c>
      <c r="M31" s="2" t="str">
        <f t="shared" si="0"/>
        <v/>
      </c>
      <c r="N31" s="3">
        <f t="shared" si="1"/>
        <v>0</v>
      </c>
    </row>
  </sheetData>
  <dataValidations count="2">
    <dataValidation type="list" allowBlank="1" showInputMessage="1" showErrorMessage="1" sqref="D1:D1048576">
      <formula1>INDIRECT(C1)</formula1>
    </dataValidation>
    <dataValidation type="list" allowBlank="1" showInputMessage="1" showErrorMessage="1" sqref="K1:K1048576">
      <formula1>INDIRECT(D1)</formula1>
    </dataValidation>
  </dataValidations>
  <pageMargins left="0.25" right="0.25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'Nicht löschen!'!$A$3:$C$3</xm:f>
          </x14:formula1>
          <xm:sqref>C1:C1048576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Nicht löschen!</vt:lpstr>
      <vt:lpstr>Dashboard</vt:lpstr>
      <vt:lpstr>Ressourcenplan Übersicht</vt:lpstr>
      <vt:lpstr>'Ressourcenplan Übersicht'!Drucktitel</vt:lpstr>
      <vt:lpstr>pyhisch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Vaupel</dc:creator>
  <cp:lastModifiedBy>Bartosz Knop</cp:lastModifiedBy>
  <dcterms:created xsi:type="dcterms:W3CDTF">2018-06-28T09:38:26Z</dcterms:created>
  <dcterms:modified xsi:type="dcterms:W3CDTF">2018-09-26T10:30:06Z</dcterms:modified>
</cp:coreProperties>
</file>